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Class X" sheetId="1" r:id="rId1"/>
    <sheet name="Class XII" sheetId="2" r:id="rId2"/>
  </sheets>
  <definedNames>
    <definedName name="_xlnm.Print_Area" localSheetId="0">'Class X'!$B$1:$Q$30</definedName>
    <definedName name="_xlnm.Print_Area" localSheetId="1">'Class XII'!$B$1:$M$20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M4" i="1" s="1"/>
  <c r="J5" i="2"/>
  <c r="I5" i="2"/>
  <c r="H5" i="2"/>
  <c r="G5" i="2"/>
  <c r="F5" i="2"/>
  <c r="E5" i="2"/>
  <c r="K5" i="2" s="1"/>
  <c r="L5" i="2" s="1"/>
  <c r="E9" i="2"/>
  <c r="K9" i="2" s="1"/>
  <c r="L9" i="2" s="1"/>
  <c r="J12" i="2"/>
  <c r="I12" i="2"/>
  <c r="H12" i="2"/>
  <c r="G12" i="2"/>
  <c r="F12" i="2"/>
  <c r="K12" i="2" s="1"/>
  <c r="L12" i="2" s="1"/>
  <c r="E12" i="2"/>
  <c r="F11" i="2"/>
  <c r="J11" i="2"/>
  <c r="H11" i="2"/>
  <c r="H10" i="2"/>
  <c r="I10" i="2"/>
  <c r="G10" i="2"/>
  <c r="F10" i="2"/>
  <c r="J10" i="2"/>
  <c r="E10" i="2"/>
  <c r="K10" i="2" s="1"/>
  <c r="L10" i="2" s="1"/>
  <c r="J13" i="2"/>
  <c r="I13" i="2"/>
  <c r="H13" i="2"/>
  <c r="G13" i="2"/>
  <c r="F13" i="2"/>
  <c r="E13" i="2"/>
  <c r="K13" i="2" s="1"/>
  <c r="L13" i="2" s="1"/>
  <c r="I11" i="2"/>
  <c r="G11" i="2"/>
  <c r="E11" i="2"/>
  <c r="K11" i="2" s="1"/>
  <c r="L11" i="2" s="1"/>
  <c r="J20" i="2"/>
  <c r="I20" i="2"/>
  <c r="H20" i="2"/>
  <c r="G20" i="2"/>
  <c r="F20" i="2"/>
  <c r="E20" i="2"/>
  <c r="K20" i="2" s="1"/>
  <c r="L20" i="2" s="1"/>
  <c r="J7" i="2"/>
  <c r="I7" i="2"/>
  <c r="H7" i="2"/>
  <c r="G7" i="2"/>
  <c r="F7" i="2"/>
  <c r="E7" i="2"/>
  <c r="K7" i="2" s="1"/>
  <c r="L7" i="2" s="1"/>
  <c r="J14" i="2"/>
  <c r="I14" i="2"/>
  <c r="H14" i="2"/>
  <c r="G14" i="2"/>
  <c r="F14" i="2"/>
  <c r="E14" i="2"/>
  <c r="K14" i="2" s="1"/>
  <c r="L14" i="2" s="1"/>
  <c r="J9" i="2"/>
  <c r="I9" i="2"/>
  <c r="H9" i="2"/>
  <c r="G9" i="2"/>
  <c r="F9" i="2"/>
  <c r="J8" i="2"/>
  <c r="I8" i="2"/>
  <c r="H8" i="2"/>
  <c r="G8" i="2"/>
  <c r="F8" i="2"/>
  <c r="E8" i="2"/>
  <c r="K8" i="2" s="1"/>
  <c r="L8" i="2" s="1"/>
  <c r="J6" i="2"/>
  <c r="I6" i="2"/>
  <c r="H6" i="2"/>
  <c r="G6" i="2"/>
  <c r="F6" i="2"/>
  <c r="E6" i="2"/>
  <c r="K6" i="2" s="1"/>
  <c r="L6" i="2" s="1"/>
  <c r="J4" i="2"/>
  <c r="I4" i="2"/>
  <c r="H4" i="2"/>
  <c r="K4" i="2" s="1"/>
  <c r="L4" i="2" s="1"/>
  <c r="Q12" i="1" l="1"/>
  <c r="Q11" i="1"/>
  <c r="L6" i="1"/>
  <c r="M6" i="1" s="1"/>
  <c r="L5" i="1"/>
  <c r="M5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</calcChain>
</file>

<file path=xl/sharedStrings.xml><?xml version="1.0" encoding="utf-8"?>
<sst xmlns="http://schemas.openxmlformats.org/spreadsheetml/2006/main" count="86" uniqueCount="74">
  <si>
    <t>Seat No.</t>
  </si>
  <si>
    <t>Students Name</t>
  </si>
  <si>
    <t>Sr. no.</t>
  </si>
  <si>
    <t>MALIKRIHAN RAFIQ AGADI</t>
  </si>
  <si>
    <t>BHANDARI NAMAN VYANKTESH</t>
  </si>
  <si>
    <t>BHANDARI NINAD VYANKTESH</t>
  </si>
  <si>
    <t>BIRJE SWARANGI RAJU</t>
  </si>
  <si>
    <t>SUMIT MUKESH CHOUDHARY</t>
  </si>
  <si>
    <t>GALVANKAR RAJAT UMESH</t>
  </si>
  <si>
    <t>GAWADE LAXMAN NANDKISHOR</t>
  </si>
  <si>
    <t>GAWADE NAYAN VISHRAM</t>
  </si>
  <si>
    <t>HALDANKAR AKSHATA PRASAD</t>
  </si>
  <si>
    <t>KETGALE JIYA KEDAR</t>
  </si>
  <si>
    <t>KHAVANEKAR SANAVI SUCHIT</t>
  </si>
  <si>
    <t>KHOT ATHARV PRAKASH</t>
  </si>
  <si>
    <t>KUSHE NIDHI AJAY</t>
  </si>
  <si>
    <t>KUSHE NIRANJAN AJAY</t>
  </si>
  <si>
    <t>LAD SAUNSKRUTI SHRIKRISHNA</t>
  </si>
  <si>
    <t>LAD YUVRAJ SUNIL</t>
  </si>
  <si>
    <t>DEVYANI KARPE</t>
  </si>
  <si>
    <t>MESTRI KAUSTUBH GAJANAN</t>
  </si>
  <si>
    <t>PARAB AARYA ABHAY</t>
  </si>
  <si>
    <t>PARAB RUGVED TUSHAR</t>
  </si>
  <si>
    <t>PRABHU SHARVARI SANJIVKUMAR</t>
  </si>
  <si>
    <t>SUJALSINGH PUROHIT</t>
  </si>
  <si>
    <t>REDKAR KRITIKA DEVIDAS</t>
  </si>
  <si>
    <t>SAWANT HARSHITA PRASHANT</t>
  </si>
  <si>
    <t>SHINDE RUDRANSH MITH</t>
  </si>
  <si>
    <t>SHINDE SHORYA PRASHANT</t>
  </si>
  <si>
    <t>THAKUR SWARUPA DATTATRAY</t>
  </si>
  <si>
    <t>BHUT MAHI ANILBHAI</t>
  </si>
  <si>
    <t>PIYUSH MALVIYA</t>
  </si>
  <si>
    <t>NABAR MANAVA NILESH</t>
  </si>
  <si>
    <t xml:space="preserve"> SHAUNAK SUNIL NAR</t>
  </si>
  <si>
    <t>ROSHAN PARMAR</t>
  </si>
  <si>
    <t>PAWAN RAI</t>
  </si>
  <si>
    <t>PATIL VIPUL VINAYAK</t>
  </si>
  <si>
    <t>SAINI ARUN MUKESHKUMAR</t>
  </si>
  <si>
    <t>OMSAI RAMESH SHERIGAR</t>
  </si>
  <si>
    <t>KHEMRAJ MEGHASHYAM REDKAR</t>
  </si>
  <si>
    <t>SAMANT SHRAWANI SANDIP</t>
  </si>
  <si>
    <t>ARSHIYA SINGH</t>
  </si>
  <si>
    <t>ENG LNG &amp; LIT</t>
  </si>
  <si>
    <t>MATHS</t>
  </si>
  <si>
    <t>SCI</t>
  </si>
  <si>
    <t>SST</t>
  </si>
  <si>
    <t>IT</t>
  </si>
  <si>
    <t>MAR</t>
  </si>
  <si>
    <t>HIN COURSE-B</t>
  </si>
  <si>
    <t>TOTAL MARK (BEST OF 5 SUB)</t>
  </si>
  <si>
    <t>Percentage</t>
  </si>
  <si>
    <t xml:space="preserve">BOARD EXAM RESULT AISSC 2025-26 </t>
  </si>
  <si>
    <t>RANK I</t>
  </si>
  <si>
    <t>RANK II</t>
  </si>
  <si>
    <t>RANK III</t>
  </si>
  <si>
    <t xml:space="preserve"> SANAVI SUCHIT KHAVANEKAR</t>
  </si>
  <si>
    <t xml:space="preserve"> NIRANJAN AJAY KUSHE</t>
  </si>
  <si>
    <t xml:space="preserve">SHARVARI SANJIVKUMAR PRABHU </t>
  </si>
  <si>
    <t>80% Above Students</t>
  </si>
  <si>
    <t>90% Above Students</t>
  </si>
  <si>
    <t>ENG</t>
  </si>
  <si>
    <t>PHY</t>
  </si>
  <si>
    <t>CHEM</t>
  </si>
  <si>
    <t>PE</t>
  </si>
  <si>
    <t>HIN</t>
  </si>
  <si>
    <t>PE/CS</t>
  </si>
  <si>
    <t>MATHS/BIO</t>
  </si>
  <si>
    <t>ECO</t>
  </si>
  <si>
    <t>BUSINESS STUDIES</t>
  </si>
  <si>
    <t>ACCOUNT</t>
  </si>
  <si>
    <t>HINDI</t>
  </si>
  <si>
    <t>Rank</t>
  </si>
  <si>
    <t>Class XII (Science)</t>
  </si>
  <si>
    <t>Class XII (ACCOUNTANCY)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</si>
</sst>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 wrapText="1"/>
    </xf>
    <xf numFmtId="164" fontId="3" fillId="3" borderId="4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164" fontId="3" fillId="4" borderId="6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top"/>
    </xf>
    <xf numFmtId="164" fontId="3" fillId="2" borderId="9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0" xfId="0" applyFont="1"/>
    <xf numFmtId="0" fontId="3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1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/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6" xfId="0" applyFont="1" applyBorder="1"/>
    <xf numFmtId="0" fontId="0" fillId="0" borderId="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9" xfId="0" applyFont="1" applyBorder="1"/>
    <xf numFmtId="0" fontId="6" fillId="5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top"/>
    </xf>
    <xf numFmtId="0" fontId="1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0" fillId="6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vertical="top"/>
    </xf>
    <xf numFmtId="0" fontId="1" fillId="5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0"/>
  <sheetViews>
    <sheetView zoomScaleNormal="100" workbookViewId="0">
      <selection activeCell="M3" sqref="M3"/>
    </sheetView>
  </sheetViews>
  <sheetFormatPr defaultRowHeight="15" x14ac:dyDescent="0.25"/>
  <cols>
    <col min="2" max="2" width="9.140625" style="2"/>
    <col min="3" max="3" width="14.85546875" style="2" customWidth="1"/>
    <col min="4" max="4" width="46.42578125" style="3" customWidth="1"/>
    <col min="5" max="5" width="10.140625" customWidth="1"/>
    <col min="6" max="6" width="13.28515625" customWidth="1"/>
    <col min="7" max="7" width="11.5703125" customWidth="1"/>
    <col min="8" max="8" width="12.28515625" customWidth="1"/>
    <col min="11" max="11" width="10" customWidth="1"/>
    <col min="12" max="12" width="13.42578125" customWidth="1"/>
    <col min="13" max="13" width="13.28515625" style="37" customWidth="1"/>
    <col min="14" max="14" width="4.140625" customWidth="1"/>
    <col min="15" max="15" width="17" customWidth="1"/>
    <col min="16" max="16" width="46.140625" customWidth="1"/>
    <col min="17" max="17" width="12.85546875" customWidth="1"/>
  </cols>
  <sheetData>
    <row r="1" spans="2:17" ht="15.75" thickBot="1" x14ac:dyDescent="0.3"/>
    <row r="2" spans="2:17" ht="23.25" thickBot="1" x14ac:dyDescent="0.3">
      <c r="B2" s="39" t="s">
        <v>51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1"/>
    </row>
    <row r="3" spans="2:17" s="1" customFormat="1" ht="75.75" thickBot="1" x14ac:dyDescent="0.3">
      <c r="B3" s="8" t="s">
        <v>2</v>
      </c>
      <c r="C3" s="8" t="s">
        <v>0</v>
      </c>
      <c r="D3" s="10" t="s">
        <v>1</v>
      </c>
      <c r="E3" s="9" t="s">
        <v>42</v>
      </c>
      <c r="F3" s="9" t="s">
        <v>48</v>
      </c>
      <c r="G3" s="8" t="s">
        <v>43</v>
      </c>
      <c r="H3" s="8" t="s">
        <v>44</v>
      </c>
      <c r="I3" s="8" t="s">
        <v>45</v>
      </c>
      <c r="J3" s="8" t="s">
        <v>46</v>
      </c>
      <c r="K3" s="8" t="s">
        <v>47</v>
      </c>
      <c r="L3" s="9" t="s">
        <v>49</v>
      </c>
      <c r="M3" s="9" t="s">
        <v>50</v>
      </c>
    </row>
    <row r="4" spans="2:17" ht="30" customHeight="1" x14ac:dyDescent="0.25">
      <c r="B4" s="11">
        <v>1</v>
      </c>
      <c r="C4" s="14">
        <v>15215716</v>
      </c>
      <c r="D4" s="17" t="s">
        <v>3</v>
      </c>
      <c r="E4" s="20">
        <v>52</v>
      </c>
      <c r="F4" s="20">
        <v>57</v>
      </c>
      <c r="G4" s="20">
        <v>52</v>
      </c>
      <c r="H4" s="20">
        <v>35</v>
      </c>
      <c r="I4" s="20">
        <v>44</v>
      </c>
      <c r="J4" s="20">
        <v>81</v>
      </c>
      <c r="K4" s="20">
        <v>71</v>
      </c>
      <c r="L4" s="20">
        <f>SUM(LARGE(E4:K4,{1,2,3,4,5}))</f>
        <v>313</v>
      </c>
      <c r="M4" s="35">
        <f>L4*100/500</f>
        <v>62.6</v>
      </c>
    </row>
    <row r="5" spans="2:17" ht="30" customHeight="1" thickBot="1" x14ac:dyDescent="0.3">
      <c r="B5" s="12">
        <v>2</v>
      </c>
      <c r="C5" s="15">
        <v>15215717</v>
      </c>
      <c r="D5" s="18" t="s">
        <v>4</v>
      </c>
      <c r="E5" s="21">
        <v>86</v>
      </c>
      <c r="F5" s="21">
        <v>72</v>
      </c>
      <c r="G5" s="21">
        <v>49</v>
      </c>
      <c r="H5" s="21">
        <v>63</v>
      </c>
      <c r="I5" s="21">
        <v>80</v>
      </c>
      <c r="J5" s="21">
        <v>97</v>
      </c>
      <c r="K5" s="21">
        <v>91</v>
      </c>
      <c r="L5" s="21">
        <f>SUM(LARGE(E5:K5,{1,2,3,4,5}))</f>
        <v>426</v>
      </c>
      <c r="M5" s="34">
        <f t="shared" ref="M5:M30" si="0">L5*100/500</f>
        <v>85.2</v>
      </c>
    </row>
    <row r="6" spans="2:17" ht="27.75" customHeight="1" x14ac:dyDescent="0.25">
      <c r="B6" s="12">
        <v>3</v>
      </c>
      <c r="C6" s="15">
        <v>15215718</v>
      </c>
      <c r="D6" s="18" t="s">
        <v>5</v>
      </c>
      <c r="E6" s="21">
        <v>79</v>
      </c>
      <c r="F6" s="21">
        <v>78</v>
      </c>
      <c r="G6" s="21">
        <v>43</v>
      </c>
      <c r="H6" s="21">
        <v>55</v>
      </c>
      <c r="I6" s="21">
        <v>73</v>
      </c>
      <c r="J6" s="21">
        <v>92</v>
      </c>
      <c r="K6" s="21">
        <v>90</v>
      </c>
      <c r="L6" s="21">
        <f>SUM(LARGE(E6:K6,{1,2,3,4,5}))</f>
        <v>412</v>
      </c>
      <c r="M6" s="34">
        <f t="shared" si="0"/>
        <v>82.4</v>
      </c>
      <c r="O6" s="26" t="s">
        <v>52</v>
      </c>
      <c r="P6" s="27" t="s">
        <v>55</v>
      </c>
      <c r="Q6" s="28">
        <v>0.97599999999999998</v>
      </c>
    </row>
    <row r="7" spans="2:17" ht="30" customHeight="1" x14ac:dyDescent="0.25">
      <c r="B7" s="12">
        <v>4</v>
      </c>
      <c r="C7" s="15">
        <v>15215719</v>
      </c>
      <c r="D7" s="18" t="s">
        <v>6</v>
      </c>
      <c r="E7" s="21">
        <v>86</v>
      </c>
      <c r="F7" s="21">
        <v>87</v>
      </c>
      <c r="G7" s="21">
        <v>48</v>
      </c>
      <c r="H7" s="21">
        <v>67</v>
      </c>
      <c r="I7" s="21">
        <v>80</v>
      </c>
      <c r="J7" s="21">
        <v>91</v>
      </c>
      <c r="K7" s="21">
        <v>98</v>
      </c>
      <c r="L7" s="21">
        <f>SUM(LARGE(E7:K7,{1,2,3,4,5}))</f>
        <v>442</v>
      </c>
      <c r="M7" s="34">
        <f t="shared" si="0"/>
        <v>88.4</v>
      </c>
      <c r="O7" s="29" t="s">
        <v>53</v>
      </c>
      <c r="P7" s="30" t="s">
        <v>56</v>
      </c>
      <c r="Q7" s="31">
        <v>0.95399999999999996</v>
      </c>
    </row>
    <row r="8" spans="2:17" ht="30" customHeight="1" thickBot="1" x14ac:dyDescent="0.3">
      <c r="B8" s="12">
        <v>5</v>
      </c>
      <c r="C8" s="15">
        <v>15215720</v>
      </c>
      <c r="D8" s="18" t="s">
        <v>7</v>
      </c>
      <c r="E8" s="21">
        <v>94</v>
      </c>
      <c r="F8" s="21">
        <v>91</v>
      </c>
      <c r="G8" s="21">
        <v>46</v>
      </c>
      <c r="H8" s="21">
        <v>52</v>
      </c>
      <c r="I8" s="21">
        <v>84</v>
      </c>
      <c r="J8" s="21">
        <v>95</v>
      </c>
      <c r="K8" s="21">
        <v>94</v>
      </c>
      <c r="L8" s="21">
        <f>SUM(LARGE(E8:K8,{1,2,3,4,5}))</f>
        <v>458</v>
      </c>
      <c r="M8" s="34">
        <f t="shared" si="0"/>
        <v>91.6</v>
      </c>
      <c r="O8" s="25" t="s">
        <v>54</v>
      </c>
      <c r="P8" s="32" t="s">
        <v>57</v>
      </c>
      <c r="Q8" s="33">
        <v>0.94799999999999995</v>
      </c>
    </row>
    <row r="9" spans="2:17" ht="30" customHeight="1" x14ac:dyDescent="0.25">
      <c r="B9" s="12">
        <v>6</v>
      </c>
      <c r="C9" s="15">
        <v>15215721</v>
      </c>
      <c r="D9" s="18" t="s">
        <v>8</v>
      </c>
      <c r="E9" s="21">
        <v>63</v>
      </c>
      <c r="F9" s="21">
        <v>77</v>
      </c>
      <c r="G9" s="21">
        <v>47</v>
      </c>
      <c r="H9" s="21">
        <v>47</v>
      </c>
      <c r="I9" s="21">
        <v>47</v>
      </c>
      <c r="J9" s="21">
        <v>89</v>
      </c>
      <c r="K9" s="21">
        <v>84</v>
      </c>
      <c r="L9" s="21">
        <f>SUM(LARGE(E9:K9,{1,2,3,4,5}))</f>
        <v>360</v>
      </c>
      <c r="M9" s="34">
        <f t="shared" si="0"/>
        <v>72</v>
      </c>
    </row>
    <row r="10" spans="2:17" ht="30" customHeight="1" thickBot="1" x14ac:dyDescent="0.3">
      <c r="B10" s="12">
        <v>7</v>
      </c>
      <c r="C10" s="15">
        <v>15215722</v>
      </c>
      <c r="D10" s="18" t="s">
        <v>9</v>
      </c>
      <c r="E10" s="21">
        <v>78</v>
      </c>
      <c r="F10" s="21">
        <v>85</v>
      </c>
      <c r="G10" s="21">
        <v>44</v>
      </c>
      <c r="H10" s="21">
        <v>43</v>
      </c>
      <c r="I10" s="21">
        <v>73</v>
      </c>
      <c r="J10" s="21">
        <v>87</v>
      </c>
      <c r="K10" s="21">
        <v>92</v>
      </c>
      <c r="L10" s="21">
        <f>SUM(LARGE(E10:K10,{1,2,3,4,5}))</f>
        <v>415</v>
      </c>
      <c r="M10" s="34">
        <f t="shared" si="0"/>
        <v>83</v>
      </c>
    </row>
    <row r="11" spans="2:17" ht="30" customHeight="1" x14ac:dyDescent="0.25">
      <c r="B11" s="12">
        <v>8</v>
      </c>
      <c r="C11" s="15">
        <v>15215723</v>
      </c>
      <c r="D11" s="18" t="s">
        <v>10</v>
      </c>
      <c r="E11" s="21">
        <v>74</v>
      </c>
      <c r="F11" s="21">
        <v>79</v>
      </c>
      <c r="G11" s="21">
        <v>56</v>
      </c>
      <c r="H11" s="21">
        <v>56</v>
      </c>
      <c r="I11" s="21">
        <v>58</v>
      </c>
      <c r="J11" s="21">
        <v>89</v>
      </c>
      <c r="K11" s="21">
        <v>89</v>
      </c>
      <c r="L11" s="21">
        <f>SUM(LARGE(E11:K11,{1,2,3,4,5}))</f>
        <v>389</v>
      </c>
      <c r="M11" s="34">
        <f t="shared" si="0"/>
        <v>77.8</v>
      </c>
      <c r="P11" s="23" t="s">
        <v>59</v>
      </c>
      <c r="Q11" s="38">
        <f>COUNTIF(M4:M30,"&gt;=90")</f>
        <v>6</v>
      </c>
    </row>
    <row r="12" spans="2:17" ht="30" customHeight="1" thickBot="1" x14ac:dyDescent="0.3">
      <c r="B12" s="12">
        <v>9</v>
      </c>
      <c r="C12" s="15">
        <v>15215724</v>
      </c>
      <c r="D12" s="18" t="s">
        <v>11</v>
      </c>
      <c r="E12" s="21">
        <v>81</v>
      </c>
      <c r="F12" s="21">
        <v>95</v>
      </c>
      <c r="G12" s="21">
        <v>65</v>
      </c>
      <c r="H12" s="21">
        <v>63</v>
      </c>
      <c r="I12" s="21">
        <v>80</v>
      </c>
      <c r="J12" s="21">
        <v>91</v>
      </c>
      <c r="K12" s="21">
        <v>97</v>
      </c>
      <c r="L12" s="21">
        <f>SUM(LARGE(E12:K12,{1,2,3,4,5}))</f>
        <v>444</v>
      </c>
      <c r="M12" s="34">
        <f t="shared" si="0"/>
        <v>88.8</v>
      </c>
      <c r="P12" s="24" t="s">
        <v>58</v>
      </c>
      <c r="Q12" s="7">
        <f>COUNTIF(M5:M31,"&gt;=80")</f>
        <v>17</v>
      </c>
    </row>
    <row r="13" spans="2:17" ht="30" customHeight="1" x14ac:dyDescent="0.25">
      <c r="B13" s="12">
        <v>10</v>
      </c>
      <c r="C13" s="15">
        <v>15215725</v>
      </c>
      <c r="D13" s="18" t="s">
        <v>12</v>
      </c>
      <c r="E13" s="21">
        <v>90</v>
      </c>
      <c r="F13" s="21">
        <v>89</v>
      </c>
      <c r="G13" s="21">
        <v>62</v>
      </c>
      <c r="H13" s="21">
        <v>72</v>
      </c>
      <c r="I13" s="21">
        <v>89</v>
      </c>
      <c r="J13" s="21">
        <v>95</v>
      </c>
      <c r="K13" s="21">
        <v>99</v>
      </c>
      <c r="L13" s="21">
        <f>SUM(LARGE(E13:K13,{1,2,3,4,5}))</f>
        <v>462</v>
      </c>
      <c r="M13" s="34">
        <f t="shared" si="0"/>
        <v>92.4</v>
      </c>
    </row>
    <row r="14" spans="2:17" ht="30" customHeight="1" x14ac:dyDescent="0.25">
      <c r="B14" s="12">
        <v>11</v>
      </c>
      <c r="C14" s="15">
        <v>15215726</v>
      </c>
      <c r="D14" s="18" t="s">
        <v>13</v>
      </c>
      <c r="E14" s="21">
        <v>98</v>
      </c>
      <c r="F14" s="21">
        <v>93</v>
      </c>
      <c r="G14" s="21">
        <v>67</v>
      </c>
      <c r="H14" s="21">
        <v>92</v>
      </c>
      <c r="I14" s="21">
        <v>97</v>
      </c>
      <c r="J14" s="21">
        <v>100</v>
      </c>
      <c r="K14" s="21">
        <v>100</v>
      </c>
      <c r="L14" s="21">
        <f>SUM(LARGE(E14:K14,{1,2,3,4,5}))</f>
        <v>488</v>
      </c>
      <c r="M14" s="34">
        <f t="shared" si="0"/>
        <v>97.6</v>
      </c>
    </row>
    <row r="15" spans="2:17" ht="30" customHeight="1" x14ac:dyDescent="0.25">
      <c r="B15" s="12">
        <v>12</v>
      </c>
      <c r="C15" s="15">
        <v>15215727</v>
      </c>
      <c r="D15" s="18" t="s">
        <v>14</v>
      </c>
      <c r="E15" s="21">
        <v>76</v>
      </c>
      <c r="F15" s="21">
        <v>82</v>
      </c>
      <c r="G15" s="21">
        <v>43</v>
      </c>
      <c r="H15" s="21">
        <v>61</v>
      </c>
      <c r="I15" s="21">
        <v>77</v>
      </c>
      <c r="J15" s="21">
        <v>87</v>
      </c>
      <c r="K15" s="21">
        <v>95</v>
      </c>
      <c r="L15" s="21">
        <f>SUM(LARGE(E15:K15,{1,2,3,4,5}))</f>
        <v>417</v>
      </c>
      <c r="M15" s="34">
        <f t="shared" si="0"/>
        <v>83.4</v>
      </c>
    </row>
    <row r="16" spans="2:17" ht="30" customHeight="1" x14ac:dyDescent="0.25">
      <c r="B16" s="12">
        <v>13</v>
      </c>
      <c r="C16" s="15">
        <v>15215728</v>
      </c>
      <c r="D16" s="18" t="s">
        <v>15</v>
      </c>
      <c r="E16" s="21">
        <v>90</v>
      </c>
      <c r="F16" s="21">
        <v>92</v>
      </c>
      <c r="G16" s="21">
        <v>57</v>
      </c>
      <c r="H16" s="21">
        <v>81</v>
      </c>
      <c r="I16" s="21">
        <v>91</v>
      </c>
      <c r="J16" s="21">
        <v>95</v>
      </c>
      <c r="K16" s="21">
        <v>100</v>
      </c>
      <c r="L16" s="21">
        <f>SUM(LARGE(E16:K16,{1,2,3,4,5}))</f>
        <v>468</v>
      </c>
      <c r="M16" s="34">
        <f t="shared" si="0"/>
        <v>93.6</v>
      </c>
    </row>
    <row r="17" spans="2:13" ht="30" customHeight="1" x14ac:dyDescent="0.25">
      <c r="B17" s="12">
        <v>14</v>
      </c>
      <c r="C17" s="15">
        <v>15215729</v>
      </c>
      <c r="D17" s="18" t="s">
        <v>16</v>
      </c>
      <c r="E17" s="21">
        <v>96</v>
      </c>
      <c r="F17" s="21">
        <v>94</v>
      </c>
      <c r="G17" s="21">
        <v>78</v>
      </c>
      <c r="H17" s="21">
        <v>85</v>
      </c>
      <c r="I17" s="21">
        <v>92</v>
      </c>
      <c r="J17" s="21">
        <v>95</v>
      </c>
      <c r="K17" s="21">
        <v>100</v>
      </c>
      <c r="L17" s="21">
        <f>SUM(LARGE(E17:K17,{1,2,3,4,5}))</f>
        <v>477</v>
      </c>
      <c r="M17" s="34">
        <f t="shared" si="0"/>
        <v>95.4</v>
      </c>
    </row>
    <row r="18" spans="2:13" ht="30" customHeight="1" x14ac:dyDescent="0.25">
      <c r="B18" s="12">
        <v>15</v>
      </c>
      <c r="C18" s="15">
        <v>15215730</v>
      </c>
      <c r="D18" s="18" t="s">
        <v>17</v>
      </c>
      <c r="E18" s="21">
        <v>86</v>
      </c>
      <c r="F18" s="21">
        <v>89</v>
      </c>
      <c r="G18" s="21">
        <v>56</v>
      </c>
      <c r="H18" s="21">
        <v>66</v>
      </c>
      <c r="I18" s="21">
        <v>84</v>
      </c>
      <c r="J18" s="21">
        <v>90</v>
      </c>
      <c r="K18" s="21">
        <v>100</v>
      </c>
      <c r="L18" s="21">
        <f>SUM(LARGE(E18:K18,{1,2,3,4,5}))</f>
        <v>449</v>
      </c>
      <c r="M18" s="34">
        <f t="shared" si="0"/>
        <v>89.8</v>
      </c>
    </row>
    <row r="19" spans="2:13" ht="30" customHeight="1" x14ac:dyDescent="0.25">
      <c r="B19" s="12">
        <v>16</v>
      </c>
      <c r="C19" s="15">
        <v>15215731</v>
      </c>
      <c r="D19" s="18" t="s">
        <v>18</v>
      </c>
      <c r="E19" s="21">
        <v>80</v>
      </c>
      <c r="F19" s="21">
        <v>84</v>
      </c>
      <c r="G19" s="21">
        <v>56</v>
      </c>
      <c r="H19" s="21">
        <v>66</v>
      </c>
      <c r="I19" s="21">
        <v>88</v>
      </c>
      <c r="J19" s="21">
        <v>90</v>
      </c>
      <c r="K19" s="21">
        <v>97</v>
      </c>
      <c r="L19" s="21">
        <f>SUM(LARGE(E19:K19,{1,2,3,4,5}))</f>
        <v>439</v>
      </c>
      <c r="M19" s="34">
        <f t="shared" si="0"/>
        <v>87.8</v>
      </c>
    </row>
    <row r="20" spans="2:13" ht="30" customHeight="1" x14ac:dyDescent="0.25">
      <c r="B20" s="12">
        <v>17</v>
      </c>
      <c r="C20" s="15">
        <v>15215732</v>
      </c>
      <c r="D20" s="18" t="s">
        <v>19</v>
      </c>
      <c r="E20" s="21">
        <v>84</v>
      </c>
      <c r="F20" s="21">
        <v>55</v>
      </c>
      <c r="G20" s="21">
        <v>42</v>
      </c>
      <c r="H20" s="21">
        <v>47</v>
      </c>
      <c r="I20" s="21">
        <v>48</v>
      </c>
      <c r="J20" s="21">
        <v>74</v>
      </c>
      <c r="K20" s="21">
        <v>75</v>
      </c>
      <c r="L20" s="21">
        <f>SUM(LARGE(E20:K20,{1,2,3,4,5}))</f>
        <v>336</v>
      </c>
      <c r="M20" s="34">
        <f t="shared" si="0"/>
        <v>67.2</v>
      </c>
    </row>
    <row r="21" spans="2:13" ht="30" customHeight="1" x14ac:dyDescent="0.25">
      <c r="B21" s="12">
        <v>18</v>
      </c>
      <c r="C21" s="15">
        <v>15215733</v>
      </c>
      <c r="D21" s="18" t="s">
        <v>20</v>
      </c>
      <c r="E21" s="21">
        <v>67</v>
      </c>
      <c r="F21" s="21">
        <v>71</v>
      </c>
      <c r="G21" s="21">
        <v>42</v>
      </c>
      <c r="H21" s="21">
        <v>40</v>
      </c>
      <c r="I21" s="21">
        <v>56</v>
      </c>
      <c r="J21" s="21">
        <v>76</v>
      </c>
      <c r="K21" s="21">
        <v>85</v>
      </c>
      <c r="L21" s="21">
        <f>SUM(LARGE(E21:K21,{1,2,3,4,5}))</f>
        <v>355</v>
      </c>
      <c r="M21" s="34">
        <f t="shared" si="0"/>
        <v>71</v>
      </c>
    </row>
    <row r="22" spans="2:13" ht="30" customHeight="1" x14ac:dyDescent="0.25">
      <c r="B22" s="12">
        <v>19</v>
      </c>
      <c r="C22" s="15">
        <v>15215734</v>
      </c>
      <c r="D22" s="18" t="s">
        <v>21</v>
      </c>
      <c r="E22" s="21">
        <v>91</v>
      </c>
      <c r="F22" s="21">
        <v>87</v>
      </c>
      <c r="G22" s="21">
        <v>42</v>
      </c>
      <c r="H22" s="21">
        <v>46</v>
      </c>
      <c r="I22" s="21">
        <v>76</v>
      </c>
      <c r="J22" s="21">
        <v>86</v>
      </c>
      <c r="K22" s="21">
        <v>96</v>
      </c>
      <c r="L22" s="21">
        <f>SUM(LARGE(E22:K22,{1,2,3,4,5}))</f>
        <v>436</v>
      </c>
      <c r="M22" s="34">
        <f t="shared" si="0"/>
        <v>87.2</v>
      </c>
    </row>
    <row r="23" spans="2:13" ht="30" customHeight="1" x14ac:dyDescent="0.25">
      <c r="B23" s="12">
        <v>20</v>
      </c>
      <c r="C23" s="15">
        <v>15215735</v>
      </c>
      <c r="D23" s="18" t="s">
        <v>22</v>
      </c>
      <c r="E23" s="21">
        <v>71</v>
      </c>
      <c r="F23" s="21">
        <v>71</v>
      </c>
      <c r="G23" s="21">
        <v>38</v>
      </c>
      <c r="H23" s="21">
        <v>32</v>
      </c>
      <c r="I23" s="21">
        <v>50</v>
      </c>
      <c r="J23" s="21">
        <v>81</v>
      </c>
      <c r="K23" s="21">
        <v>72</v>
      </c>
      <c r="L23" s="21">
        <f>SUM(LARGE(E23:K23,{1,2,3,4,5}))</f>
        <v>345</v>
      </c>
      <c r="M23" s="34">
        <f t="shared" si="0"/>
        <v>69</v>
      </c>
    </row>
    <row r="24" spans="2:13" ht="30" customHeight="1" x14ac:dyDescent="0.25">
      <c r="B24" s="12">
        <v>21</v>
      </c>
      <c r="C24" s="15">
        <v>15215736</v>
      </c>
      <c r="D24" s="18" t="s">
        <v>23</v>
      </c>
      <c r="E24" s="21">
        <v>92</v>
      </c>
      <c r="F24" s="21">
        <v>94</v>
      </c>
      <c r="G24" s="21">
        <v>76</v>
      </c>
      <c r="H24" s="21">
        <v>90</v>
      </c>
      <c r="I24" s="21">
        <v>95</v>
      </c>
      <c r="J24" s="21">
        <v>96</v>
      </c>
      <c r="K24" s="21">
        <v>97</v>
      </c>
      <c r="L24" s="21">
        <f>SUM(LARGE(E24:K24,{1,2,3,4,5}))</f>
        <v>474</v>
      </c>
      <c r="M24" s="34">
        <f t="shared" si="0"/>
        <v>94.8</v>
      </c>
    </row>
    <row r="25" spans="2:13" ht="30" customHeight="1" x14ac:dyDescent="0.25">
      <c r="B25" s="12">
        <v>22</v>
      </c>
      <c r="C25" s="15">
        <v>15215737</v>
      </c>
      <c r="D25" s="18" t="s">
        <v>24</v>
      </c>
      <c r="E25" s="21">
        <v>61</v>
      </c>
      <c r="F25" s="21">
        <v>61</v>
      </c>
      <c r="G25" s="21">
        <v>42</v>
      </c>
      <c r="H25" s="21">
        <v>40</v>
      </c>
      <c r="I25" s="21">
        <v>56</v>
      </c>
      <c r="J25" s="21">
        <v>85</v>
      </c>
      <c r="K25" s="21">
        <v>73</v>
      </c>
      <c r="L25" s="21">
        <f>SUM(LARGE(E25:K25,{1,2,3,4,5}))</f>
        <v>336</v>
      </c>
      <c r="M25" s="34">
        <f t="shared" si="0"/>
        <v>67.2</v>
      </c>
    </row>
    <row r="26" spans="2:13" ht="30" customHeight="1" x14ac:dyDescent="0.25">
      <c r="B26" s="12">
        <v>23</v>
      </c>
      <c r="C26" s="15">
        <v>15215738</v>
      </c>
      <c r="D26" s="18" t="s">
        <v>25</v>
      </c>
      <c r="E26" s="21">
        <v>80</v>
      </c>
      <c r="F26" s="21">
        <v>77</v>
      </c>
      <c r="G26" s="21">
        <v>45</v>
      </c>
      <c r="H26" s="21">
        <v>50</v>
      </c>
      <c r="I26" s="21">
        <v>61</v>
      </c>
      <c r="J26" s="21">
        <v>89</v>
      </c>
      <c r="K26" s="21">
        <v>90</v>
      </c>
      <c r="L26" s="21">
        <f>SUM(LARGE(E26:K26,{1,2,3,4,5}))</f>
        <v>397</v>
      </c>
      <c r="M26" s="34">
        <f t="shared" si="0"/>
        <v>79.400000000000006</v>
      </c>
    </row>
    <row r="27" spans="2:13" ht="30" customHeight="1" x14ac:dyDescent="0.25">
      <c r="B27" s="12">
        <v>24</v>
      </c>
      <c r="C27" s="15">
        <v>15215739</v>
      </c>
      <c r="D27" s="18" t="s">
        <v>26</v>
      </c>
      <c r="E27" s="21">
        <v>77</v>
      </c>
      <c r="F27" s="21">
        <v>88</v>
      </c>
      <c r="G27" s="21">
        <v>45</v>
      </c>
      <c r="H27" s="21">
        <v>52</v>
      </c>
      <c r="I27" s="21">
        <v>68</v>
      </c>
      <c r="J27" s="21">
        <v>84</v>
      </c>
      <c r="K27" s="21">
        <v>97</v>
      </c>
      <c r="L27" s="21">
        <f>SUM(LARGE(E27:K27,{1,2,3,4,5}))</f>
        <v>414</v>
      </c>
      <c r="M27" s="34">
        <f t="shared" si="0"/>
        <v>82.8</v>
      </c>
    </row>
    <row r="28" spans="2:13" ht="30" customHeight="1" x14ac:dyDescent="0.25">
      <c r="B28" s="12">
        <v>25</v>
      </c>
      <c r="C28" s="15">
        <v>15215740</v>
      </c>
      <c r="D28" s="18" t="s">
        <v>27</v>
      </c>
      <c r="E28" s="21">
        <v>83</v>
      </c>
      <c r="F28" s="21">
        <v>76</v>
      </c>
      <c r="G28" s="21">
        <v>64</v>
      </c>
      <c r="H28" s="21">
        <v>68</v>
      </c>
      <c r="I28" s="21">
        <v>87</v>
      </c>
      <c r="J28" s="21">
        <v>92</v>
      </c>
      <c r="K28" s="21">
        <v>92</v>
      </c>
      <c r="L28" s="21">
        <f>SUM(LARGE(E28:K28,{1,2,3,4,5}))</f>
        <v>430</v>
      </c>
      <c r="M28" s="34">
        <f t="shared" si="0"/>
        <v>86</v>
      </c>
    </row>
    <row r="29" spans="2:13" ht="30" customHeight="1" x14ac:dyDescent="0.25">
      <c r="B29" s="12">
        <v>26</v>
      </c>
      <c r="C29" s="15">
        <v>15215741</v>
      </c>
      <c r="D29" s="18" t="s">
        <v>28</v>
      </c>
      <c r="E29" s="21">
        <v>67</v>
      </c>
      <c r="F29" s="21">
        <v>70</v>
      </c>
      <c r="G29" s="21">
        <v>42</v>
      </c>
      <c r="H29" s="21">
        <v>48</v>
      </c>
      <c r="I29" s="21">
        <v>67</v>
      </c>
      <c r="J29" s="21">
        <v>86</v>
      </c>
      <c r="K29" s="21">
        <v>80</v>
      </c>
      <c r="L29" s="21">
        <f>SUM(LARGE(E29:K29,{1,2,3,4,5}))</f>
        <v>370</v>
      </c>
      <c r="M29" s="34">
        <f t="shared" si="0"/>
        <v>74</v>
      </c>
    </row>
    <row r="30" spans="2:13" ht="30" customHeight="1" thickBot="1" x14ac:dyDescent="0.3">
      <c r="B30" s="13">
        <v>27</v>
      </c>
      <c r="C30" s="16">
        <v>15215742</v>
      </c>
      <c r="D30" s="19" t="s">
        <v>29</v>
      </c>
      <c r="E30" s="22">
        <v>66</v>
      </c>
      <c r="F30" s="22">
        <v>65</v>
      </c>
      <c r="G30" s="22">
        <v>35</v>
      </c>
      <c r="H30" s="22">
        <v>40</v>
      </c>
      <c r="I30" s="22">
        <v>50</v>
      </c>
      <c r="J30" s="22">
        <v>74</v>
      </c>
      <c r="K30" s="22">
        <v>79</v>
      </c>
      <c r="L30" s="22">
        <f>SUM(LARGE(E30:K30,{1,2,3,4,5}))</f>
        <v>334</v>
      </c>
      <c r="M30" s="36">
        <f t="shared" si="0"/>
        <v>66.8</v>
      </c>
    </row>
  </sheetData>
  <mergeCells count="1">
    <mergeCell ref="B2:M2"/>
  </mergeCells>
  <pageMargins left="0.27" right="0.2" top="0.44" bottom="0.33" header="0.3" footer="0.3"/>
  <pageSetup paperSize="9" scale="5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"/>
  <sheetViews>
    <sheetView tabSelected="1" view="pageBreakPreview" zoomScale="60" zoomScaleNormal="100" workbookViewId="0">
      <selection activeCell="G25" sqref="G25"/>
    </sheetView>
  </sheetViews>
  <sheetFormatPr defaultRowHeight="15" x14ac:dyDescent="0.25"/>
  <cols>
    <col min="2" max="2" width="10" customWidth="1"/>
    <col min="3" max="3" width="22.42578125" customWidth="1"/>
    <col min="4" max="4" width="50" customWidth="1"/>
    <col min="6" max="6" width="12.28515625" customWidth="1"/>
    <col min="8" max="8" width="15.140625" customWidth="1"/>
    <col min="9" max="9" width="15.7109375" customWidth="1"/>
    <col min="10" max="10" width="17.5703125" customWidth="1"/>
    <col min="11" max="11" width="22" customWidth="1"/>
    <col min="12" max="12" width="16.140625" customWidth="1"/>
  </cols>
  <sheetData>
    <row r="1" spans="2:13" ht="15.75" thickBot="1" x14ac:dyDescent="0.3"/>
    <row r="2" spans="2:13" ht="18.75" x14ac:dyDescent="0.25">
      <c r="B2" s="61" t="s">
        <v>72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</row>
    <row r="3" spans="2:13" ht="56.25" x14ac:dyDescent="0.25">
      <c r="B3" s="42" t="s">
        <v>2</v>
      </c>
      <c r="C3" s="43" t="s">
        <v>0</v>
      </c>
      <c r="D3" s="43" t="s">
        <v>1</v>
      </c>
      <c r="E3" s="47" t="s">
        <v>60</v>
      </c>
      <c r="F3" s="48" t="s">
        <v>66</v>
      </c>
      <c r="G3" s="47" t="s">
        <v>61</v>
      </c>
      <c r="H3" s="47" t="s">
        <v>62</v>
      </c>
      <c r="I3" s="47" t="s">
        <v>65</v>
      </c>
      <c r="J3" s="47" t="s">
        <v>64</v>
      </c>
      <c r="K3" s="53" t="s">
        <v>49</v>
      </c>
      <c r="L3" s="54" t="s">
        <v>50</v>
      </c>
      <c r="M3" s="55" t="s">
        <v>71</v>
      </c>
    </row>
    <row r="4" spans="2:13" s="44" customFormat="1" ht="18.75" x14ac:dyDescent="0.25">
      <c r="B4" s="42">
        <v>1</v>
      </c>
      <c r="C4" s="5">
        <v>15637067</v>
      </c>
      <c r="D4" s="50" t="s">
        <v>30</v>
      </c>
      <c r="E4" s="4">
        <v>82</v>
      </c>
      <c r="F4" s="4">
        <v>51</v>
      </c>
      <c r="G4" s="4">
        <v>53</v>
      </c>
      <c r="H4" s="4">
        <f>23+30</f>
        <v>53</v>
      </c>
      <c r="I4" s="4">
        <f>23+29</f>
        <v>52</v>
      </c>
      <c r="J4" s="4">
        <f>38+20</f>
        <v>58</v>
      </c>
      <c r="K4" s="45">
        <f>SUM(LARGE(D4:J4,{1,2,3,4,5}))</f>
        <v>298</v>
      </c>
      <c r="L4" s="64">
        <f>K4/500*100</f>
        <v>59.599999999999994</v>
      </c>
      <c r="M4" s="65"/>
    </row>
    <row r="5" spans="2:13" s="44" customFormat="1" ht="18.75" x14ac:dyDescent="0.25">
      <c r="B5" s="42">
        <v>2</v>
      </c>
      <c r="C5" s="5">
        <v>15637068</v>
      </c>
      <c r="D5" s="50" t="s">
        <v>31</v>
      </c>
      <c r="E5" s="4">
        <f>61+20</f>
        <v>81</v>
      </c>
      <c r="F5" s="4">
        <f>26+20</f>
        <v>46</v>
      </c>
      <c r="G5" s="4">
        <f>32+30</f>
        <v>62</v>
      </c>
      <c r="H5" s="4">
        <f>26+29</f>
        <v>55</v>
      </c>
      <c r="I5" s="4">
        <f>54+30</f>
        <v>84</v>
      </c>
      <c r="J5" s="4">
        <f>42+20</f>
        <v>62</v>
      </c>
      <c r="K5" s="45">
        <f>SUM(LARGE(D5:J5,{1,2,3,4,5}))</f>
        <v>344</v>
      </c>
      <c r="L5" s="64">
        <f t="shared" ref="L5:L14" si="0">K5/500*100</f>
        <v>68.8</v>
      </c>
      <c r="M5" s="66"/>
    </row>
    <row r="6" spans="2:13" s="44" customFormat="1" ht="18.75" x14ac:dyDescent="0.25">
      <c r="B6" s="42">
        <v>3</v>
      </c>
      <c r="C6" s="5">
        <v>15637069</v>
      </c>
      <c r="D6" s="50" t="s">
        <v>32</v>
      </c>
      <c r="E6" s="4">
        <f>56+20</f>
        <v>76</v>
      </c>
      <c r="F6" s="4">
        <f>27+20</f>
        <v>47</v>
      </c>
      <c r="G6" s="4">
        <f>25+30</f>
        <v>55</v>
      </c>
      <c r="H6" s="4">
        <f>23+28</f>
        <v>51</v>
      </c>
      <c r="I6" s="4">
        <f>40+30</f>
        <v>70</v>
      </c>
      <c r="J6" s="4">
        <f>59+20</f>
        <v>79</v>
      </c>
      <c r="K6" s="45">
        <f>SUM(LARGE(D6:J6,{1,2,3,4,5}))</f>
        <v>331</v>
      </c>
      <c r="L6" s="64">
        <f t="shared" si="0"/>
        <v>66.2</v>
      </c>
      <c r="M6" s="66"/>
    </row>
    <row r="7" spans="2:13" s="44" customFormat="1" ht="18.75" x14ac:dyDescent="0.25">
      <c r="B7" s="69">
        <v>4</v>
      </c>
      <c r="C7" s="70">
        <v>15637070</v>
      </c>
      <c r="D7" s="71" t="s">
        <v>33</v>
      </c>
      <c r="E7" s="72">
        <f>76+20</f>
        <v>96</v>
      </c>
      <c r="F7" s="72">
        <f>53+20</f>
        <v>73</v>
      </c>
      <c r="G7" s="72">
        <f>57+30</f>
        <v>87</v>
      </c>
      <c r="H7" s="72">
        <f>39+30</f>
        <v>69</v>
      </c>
      <c r="I7" s="72">
        <f>47+30</f>
        <v>77</v>
      </c>
      <c r="J7" s="72">
        <f>63+20</f>
        <v>83</v>
      </c>
      <c r="K7" s="73">
        <f>SUM(LARGE(D7:J7,{1,2,3,4,5}))</f>
        <v>416</v>
      </c>
      <c r="L7" s="74">
        <f t="shared" si="0"/>
        <v>83.2</v>
      </c>
      <c r="M7" s="75">
        <v>1</v>
      </c>
    </row>
    <row r="8" spans="2:13" s="44" customFormat="1" ht="18.75" x14ac:dyDescent="0.25">
      <c r="B8" s="42">
        <v>5</v>
      </c>
      <c r="C8" s="5">
        <v>15637071</v>
      </c>
      <c r="D8" s="50" t="s">
        <v>34</v>
      </c>
      <c r="E8" s="4">
        <f>37+20</f>
        <v>57</v>
      </c>
      <c r="F8" s="4">
        <f>10+19</f>
        <v>29</v>
      </c>
      <c r="G8" s="4">
        <f>25+29</f>
        <v>54</v>
      </c>
      <c r="H8" s="4">
        <f>23+28</f>
        <v>51</v>
      </c>
      <c r="I8" s="4">
        <f>32+29</f>
        <v>61</v>
      </c>
      <c r="J8" s="4">
        <f>15+20</f>
        <v>35</v>
      </c>
      <c r="K8" s="45">
        <f>SUM(LARGE(D8:J8,{1,2,3,4,5}))</f>
        <v>258</v>
      </c>
      <c r="L8" s="64">
        <f t="shared" si="0"/>
        <v>51.6</v>
      </c>
      <c r="M8" s="66"/>
    </row>
    <row r="9" spans="2:13" s="44" customFormat="1" ht="18.75" x14ac:dyDescent="0.25">
      <c r="B9" s="42">
        <v>6</v>
      </c>
      <c r="C9" s="5">
        <v>15637072</v>
      </c>
      <c r="D9" s="50" t="s">
        <v>35</v>
      </c>
      <c r="E9" s="4">
        <f>41+20</f>
        <v>61</v>
      </c>
      <c r="F9" s="4">
        <f>27+20</f>
        <v>47</v>
      </c>
      <c r="G9" s="4">
        <f>26+29</f>
        <v>55</v>
      </c>
      <c r="H9" s="4">
        <f>23+29</f>
        <v>52</v>
      </c>
      <c r="I9" s="4">
        <f>44+30</f>
        <v>74</v>
      </c>
      <c r="J9" s="4">
        <f>52+20</f>
        <v>72</v>
      </c>
      <c r="K9" s="45">
        <f>SUM(LARGE(D9:J9,{1,2,3,4,5}))</f>
        <v>314</v>
      </c>
      <c r="L9" s="64">
        <f t="shared" si="0"/>
        <v>62.8</v>
      </c>
      <c r="M9" s="66"/>
    </row>
    <row r="10" spans="2:13" s="44" customFormat="1" ht="18.75" x14ac:dyDescent="0.25">
      <c r="B10" s="42">
        <v>7</v>
      </c>
      <c r="C10" s="5">
        <v>15637073</v>
      </c>
      <c r="D10" s="50" t="s">
        <v>36</v>
      </c>
      <c r="E10" s="4">
        <f>31+20</f>
        <v>51</v>
      </c>
      <c r="F10" s="4">
        <f>27+19</f>
        <v>46</v>
      </c>
      <c r="G10" s="4">
        <f>23+29</f>
        <v>52</v>
      </c>
      <c r="H10" s="4">
        <f>9+29</f>
        <v>38</v>
      </c>
      <c r="I10" s="4">
        <f>23+29</f>
        <v>52</v>
      </c>
      <c r="J10" s="4">
        <f>37+20</f>
        <v>57</v>
      </c>
      <c r="K10" s="45">
        <f>SUM(LARGE(D10:J10,{1,2,3,4,5}))</f>
        <v>258</v>
      </c>
      <c r="L10" s="64">
        <f t="shared" si="0"/>
        <v>51.6</v>
      </c>
      <c r="M10" s="66"/>
    </row>
    <row r="11" spans="2:13" s="44" customFormat="1" ht="18.75" x14ac:dyDescent="0.25">
      <c r="B11" s="42">
        <v>8</v>
      </c>
      <c r="C11" s="5">
        <v>15637074</v>
      </c>
      <c r="D11" s="50" t="s">
        <v>37</v>
      </c>
      <c r="E11" s="4">
        <f>28+20</f>
        <v>48</v>
      </c>
      <c r="F11" s="4">
        <f>12+20</f>
        <v>32</v>
      </c>
      <c r="G11" s="4">
        <f>23+29</f>
        <v>52</v>
      </c>
      <c r="H11" s="4">
        <f>23+28</f>
        <v>51</v>
      </c>
      <c r="I11" s="4">
        <f>24+30</f>
        <v>54</v>
      </c>
      <c r="J11" s="4">
        <f>27+20</f>
        <v>47</v>
      </c>
      <c r="K11" s="45">
        <f>SUM(LARGE(D11:J11,{1,2,3,4,5}))</f>
        <v>252</v>
      </c>
      <c r="L11" s="64">
        <f t="shared" si="0"/>
        <v>50.4</v>
      </c>
      <c r="M11" s="66"/>
    </row>
    <row r="12" spans="2:13" s="44" customFormat="1" ht="18.75" x14ac:dyDescent="0.25">
      <c r="B12" s="76">
        <v>9</v>
      </c>
      <c r="C12" s="77">
        <v>15637075</v>
      </c>
      <c r="D12" s="78" t="s">
        <v>38</v>
      </c>
      <c r="E12" s="79">
        <f>62+20</f>
        <v>82</v>
      </c>
      <c r="F12" s="79">
        <f>47+30</f>
        <v>77</v>
      </c>
      <c r="G12" s="79">
        <f>25+30</f>
        <v>55</v>
      </c>
      <c r="H12" s="79">
        <f>23+29</f>
        <v>52</v>
      </c>
      <c r="I12" s="79">
        <f>44+30</f>
        <v>74</v>
      </c>
      <c r="J12" s="79">
        <f>54+20</f>
        <v>74</v>
      </c>
      <c r="K12" s="80">
        <f>SUM(LARGE(D12:J12,{1,2,3,4,5}))</f>
        <v>362</v>
      </c>
      <c r="L12" s="81">
        <f t="shared" si="0"/>
        <v>72.399999999999991</v>
      </c>
      <c r="M12" s="82">
        <v>2</v>
      </c>
    </row>
    <row r="13" spans="2:13" s="44" customFormat="1" ht="18.75" x14ac:dyDescent="0.25">
      <c r="B13" s="83">
        <v>10</v>
      </c>
      <c r="C13" s="84">
        <v>15637076</v>
      </c>
      <c r="D13" s="85" t="s">
        <v>39</v>
      </c>
      <c r="E13" s="86">
        <f>57+20</f>
        <v>77</v>
      </c>
      <c r="F13" s="86">
        <f>32+20</f>
        <v>52</v>
      </c>
      <c r="G13" s="86">
        <f>25+30</f>
        <v>55</v>
      </c>
      <c r="H13" s="86">
        <f>29+29</f>
        <v>58</v>
      </c>
      <c r="I13" s="86">
        <f>49+30</f>
        <v>79</v>
      </c>
      <c r="J13" s="86">
        <f>69+20</f>
        <v>89</v>
      </c>
      <c r="K13" s="87">
        <f>SUM(LARGE(D13:J13,{1,2,3,4,5}))</f>
        <v>358</v>
      </c>
      <c r="L13" s="88">
        <f t="shared" si="0"/>
        <v>71.599999999999994</v>
      </c>
      <c r="M13" s="89">
        <v>3</v>
      </c>
    </row>
    <row r="14" spans="2:13" s="44" customFormat="1" ht="19.5" thickBot="1" x14ac:dyDescent="0.3">
      <c r="B14" s="42">
        <v>11</v>
      </c>
      <c r="C14" s="6">
        <v>15637078</v>
      </c>
      <c r="D14" s="51" t="s">
        <v>41</v>
      </c>
      <c r="E14" s="52">
        <f>71+20</f>
        <v>91</v>
      </c>
      <c r="F14" s="52">
        <f>40+20</f>
        <v>60</v>
      </c>
      <c r="G14" s="52">
        <f>26+30</f>
        <v>56</v>
      </c>
      <c r="H14" s="52">
        <f>23+29</f>
        <v>52</v>
      </c>
      <c r="I14" s="52">
        <f>57+30</f>
        <v>87</v>
      </c>
      <c r="J14" s="52">
        <f>34+20</f>
        <v>54</v>
      </c>
      <c r="K14" s="49">
        <f>SUM(LARGE(D14:J14,{1,2,3,4,5}))</f>
        <v>348</v>
      </c>
      <c r="L14" s="67">
        <f t="shared" si="0"/>
        <v>69.599999999999994</v>
      </c>
      <c r="M14" s="68"/>
    </row>
    <row r="15" spans="2:13" s="44" customFormat="1" ht="18.75" x14ac:dyDescent="0.25">
      <c r="B15" s="46"/>
      <c r="C15" s="57"/>
      <c r="D15" s="58"/>
      <c r="E15" s="46"/>
      <c r="F15" s="46"/>
      <c r="G15" s="46"/>
      <c r="H15" s="46"/>
      <c r="I15" s="46"/>
      <c r="J15" s="46"/>
      <c r="K15" s="59"/>
      <c r="L15" s="46"/>
      <c r="M15" s="60"/>
    </row>
    <row r="16" spans="2:13" s="44" customFormat="1" ht="18.75" x14ac:dyDescent="0.25">
      <c r="B16" s="46"/>
      <c r="C16" s="57"/>
      <c r="D16" s="58"/>
      <c r="E16" s="46"/>
      <c r="F16" s="46"/>
      <c r="G16" s="46"/>
      <c r="H16" s="46"/>
      <c r="I16" s="46"/>
      <c r="J16" s="46"/>
      <c r="K16" s="59"/>
      <c r="L16" s="46"/>
      <c r="M16" s="60"/>
    </row>
    <row r="17" spans="2:13" ht="15.75" thickBot="1" x14ac:dyDescent="0.3"/>
    <row r="18" spans="2:13" ht="18.75" x14ac:dyDescent="0.25">
      <c r="B18" s="97" t="s">
        <v>73</v>
      </c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9"/>
    </row>
    <row r="19" spans="2:13" ht="56.25" x14ac:dyDescent="0.25">
      <c r="B19" s="56" t="s">
        <v>2</v>
      </c>
      <c r="C19" s="47" t="s">
        <v>0</v>
      </c>
      <c r="D19" s="47" t="s">
        <v>1</v>
      </c>
      <c r="E19" s="47" t="s">
        <v>60</v>
      </c>
      <c r="F19" s="47" t="s">
        <v>67</v>
      </c>
      <c r="G19" s="47" t="s">
        <v>63</v>
      </c>
      <c r="H19" s="48" t="s">
        <v>68</v>
      </c>
      <c r="I19" s="47" t="s">
        <v>69</v>
      </c>
      <c r="J19" s="47" t="s">
        <v>70</v>
      </c>
      <c r="K19" s="53" t="s">
        <v>49</v>
      </c>
      <c r="L19" s="54" t="s">
        <v>50</v>
      </c>
      <c r="M19" s="55" t="s">
        <v>71</v>
      </c>
    </row>
    <row r="20" spans="2:13" ht="19.5" thickBot="1" x14ac:dyDescent="0.3">
      <c r="B20" s="90">
        <v>1</v>
      </c>
      <c r="C20" s="91">
        <v>15637077</v>
      </c>
      <c r="D20" s="92" t="s">
        <v>40</v>
      </c>
      <c r="E20" s="93">
        <f>74+20</f>
        <v>94</v>
      </c>
      <c r="F20" s="93">
        <f>75+20</f>
        <v>95</v>
      </c>
      <c r="G20" s="93">
        <f>62+30</f>
        <v>92</v>
      </c>
      <c r="H20" s="93">
        <f>70+20</f>
        <v>90</v>
      </c>
      <c r="I20" s="93">
        <f>53+20</f>
        <v>73</v>
      </c>
      <c r="J20" s="93">
        <f>71+20</f>
        <v>91</v>
      </c>
      <c r="K20" s="94">
        <f>SUM(LARGE(D20:J20,{1,2,3,4,5}))</f>
        <v>462</v>
      </c>
      <c r="L20" s="95">
        <f t="shared" ref="L20" si="1">K20/500*100</f>
        <v>92.4</v>
      </c>
      <c r="M20" s="96">
        <v>1</v>
      </c>
    </row>
  </sheetData>
  <mergeCells count="2">
    <mergeCell ref="B2:M2"/>
    <mergeCell ref="B18:M18"/>
  </mergeCells>
  <pageMargins left="0.12" right="0.2" top="0.75" bottom="0.75" header="0.3" footer="0.3"/>
  <pageSetup paperSize="9" scale="6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Class X</vt:lpstr>
      <vt:lpstr>Class XII</vt:lpstr>
      <vt:lpstr>'Class X'!Print_Area</vt:lpstr>
      <vt:lpstr>'Class XII'!Print_Area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2026-05-13T11:15:56Z</dcterms:modified>
</cp:coreProperties>
</file>